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turn Calculator" sheetId="1" state="visible" r:id="rId1"/>
    <sheet xmlns:r="http://schemas.openxmlformats.org/officeDocument/2006/relationships" name="Comparables" sheetId="2" state="visible" r:id="rId2"/>
    <sheet xmlns:r="http://schemas.openxmlformats.org/officeDocument/2006/relationships" name="Market 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.0&quot;x&quot;"/>
    <numFmt numFmtId="166" formatCode="0.0&quot;x&quot;"/>
  </numFmts>
  <fonts count="7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666666"/>
      <sz val="10"/>
    </font>
    <font>
      <b val="1"/>
      <color rgb="001F4E79"/>
      <sz val="11"/>
    </font>
    <font>
      <b val="1"/>
      <color rgb="00FFFFFF"/>
      <sz val="12"/>
    </font>
    <font>
      <i val="1"/>
      <color rgb="00666666"/>
      <sz val="9"/>
    </font>
    <font>
      <b val="1"/>
      <color rgb="001F4E79"/>
      <sz val="14"/>
    </font>
  </fonts>
  <fills count="5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9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3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3" fontId="0" fillId="4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0" borderId="0" pivotButton="0" quotePrefix="0" xfId="0"/>
    <xf numFmtId="3" fontId="0" fillId="0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Deep Market Making — Investor Return Model</t>
        </is>
      </c>
    </row>
    <row r="2">
      <c r="A2" s="2" t="inlineStr">
        <is>
          <t>Yellow cells are assumptions you can change. Green cells are calculated.</t>
        </is>
      </c>
    </row>
    <row r="4">
      <c r="A4" s="3" t="inlineStr">
        <is>
          <t>INVESTMENT ASSUMPTIONS</t>
        </is>
      </c>
    </row>
    <row r="5">
      <c r="A5" s="4" t="inlineStr">
        <is>
          <t>Your Investment Amount ($)</t>
        </is>
      </c>
      <c r="B5" s="5" t="n">
        <v>100000</v>
      </c>
    </row>
    <row r="6">
      <c r="A6" s="4" t="inlineStr">
        <is>
          <t>Current Company Valuation ($)</t>
        </is>
      </c>
      <c r="B6" s="5" t="n">
        <v>15000000</v>
      </c>
    </row>
    <row r="7">
      <c r="A7" s="4" t="inlineStr">
        <is>
          <t>Investment Holding Period (years)</t>
        </is>
      </c>
      <c r="B7" s="6" t="n">
        <v>5</v>
      </c>
    </row>
    <row r="8">
      <c r="A8" s="4" t="inlineStr">
        <is>
          <t>Your Required Rate of Return (annual)</t>
        </is>
      </c>
      <c r="B8" s="7" t="n">
        <v>0.15</v>
      </c>
    </row>
    <row r="10">
      <c r="A10" s="3" t="inlineStr">
        <is>
          <t>EXIT SCENARIO ANALYSIS</t>
        </is>
      </c>
    </row>
    <row r="11">
      <c r="A11" s="8" t="inlineStr">
        <is>
          <t>Scenario</t>
        </is>
      </c>
      <c r="B11" s="8" t="inlineStr">
        <is>
          <t>Exit Valuation ($)</t>
        </is>
      </c>
      <c r="C11" s="8" t="inlineStr">
        <is>
          <t>Return Multiple</t>
        </is>
      </c>
      <c r="D11" s="8" t="inlineStr">
        <is>
          <t>IRR (Annual)</t>
        </is>
      </c>
      <c r="E11" s="8" t="inlineStr">
        <is>
          <t>Your Proceeds ($)</t>
        </is>
      </c>
    </row>
    <row r="12">
      <c r="A12" s="4" t="inlineStr">
        <is>
          <t>Conservative ($1B exit)</t>
        </is>
      </c>
      <c r="B12" s="5" t="n">
        <v>1000000000</v>
      </c>
      <c r="C12" s="9">
        <f>B12/B6</f>
        <v/>
      </c>
      <c r="D12" s="10">
        <f>(B12/B6)^(1/B7)-1</f>
        <v/>
      </c>
      <c r="E12" s="11">
        <f>B5*(B12/B6)</f>
        <v/>
      </c>
    </row>
    <row r="13">
      <c r="A13" s="4" t="inlineStr">
        <is>
          <t>Base Case ($2B target)</t>
        </is>
      </c>
      <c r="B13" s="5" t="n">
        <v>2000000000</v>
      </c>
      <c r="C13" s="9">
        <f>B13/B6</f>
        <v/>
      </c>
      <c r="D13" s="10">
        <f>(B13/B6)^(1/B7)-1</f>
        <v/>
      </c>
      <c r="E13" s="11">
        <f>B5*(B13/B6)</f>
        <v/>
      </c>
    </row>
    <row r="14">
      <c r="A14" s="4" t="inlineStr">
        <is>
          <t>Strong Exit ($5B, Tradeweb-tier)</t>
        </is>
      </c>
      <c r="B14" s="5" t="n">
        <v>5000000000</v>
      </c>
      <c r="C14" s="9">
        <f>B14/B6</f>
        <v/>
      </c>
      <c r="D14" s="10">
        <f>(B14/B6)^(1/B7)-1</f>
        <v/>
      </c>
      <c r="E14" s="11">
        <f>B5*(B14/B6)</f>
        <v/>
      </c>
    </row>
    <row r="15">
      <c r="A15" s="4" t="inlineStr">
        <is>
          <t>Aggressive ($10B, AI premium)</t>
        </is>
      </c>
      <c r="B15" s="5" t="n">
        <v>10000000000</v>
      </c>
      <c r="C15" s="9">
        <f>B15/B6</f>
        <v/>
      </c>
      <c r="D15" s="10">
        <f>(B15/B6)^(1/B7)-1</f>
        <v/>
      </c>
      <c r="E15" s="11">
        <f>B5*(B15/B6)</f>
        <v/>
      </c>
    </row>
    <row r="16">
      <c r="A16" s="4" t="inlineStr">
        <is>
          <t>Moonshot ($50B, platform play)</t>
        </is>
      </c>
      <c r="B16" s="5" t="n">
        <v>50000000000</v>
      </c>
      <c r="C16" s="9">
        <f>B16/B6</f>
        <v/>
      </c>
      <c r="D16" s="10">
        <f>(B16/B6)^(1/B7)-1</f>
        <v/>
      </c>
      <c r="E16" s="11">
        <f>B5*(B16/B6)</f>
        <v/>
      </c>
    </row>
    <row r="19">
      <c r="A19" s="3" t="inlineStr">
        <is>
          <t>PRESENT VALUE ANALYSIS</t>
        </is>
      </c>
      <c r="B19" s="12" t="inlineStr">
        <is>
          <t>What is the exit worth in today's dollars?</t>
        </is>
      </c>
    </row>
    <row r="20">
      <c r="A20" s="8" t="inlineStr">
        <is>
          <t>Scenario</t>
        </is>
      </c>
      <c r="B20" s="8" t="inlineStr">
        <is>
          <t>Exit Valuation ($)</t>
        </is>
      </c>
      <c r="C20" s="8" t="inlineStr">
        <is>
          <t>PV of Exit ($)</t>
        </is>
      </c>
      <c r="D20" s="8" t="inlineStr">
        <is>
          <t>PV of Your Stake ($)</t>
        </is>
      </c>
      <c r="E20" s="8" t="inlineStr">
        <is>
          <t>NPV of Investment ($)</t>
        </is>
      </c>
    </row>
    <row r="21">
      <c r="A21" s="4" t="inlineStr">
        <is>
          <t>Conservative ($1B exit)</t>
        </is>
      </c>
      <c r="B21" s="11">
        <f>B12</f>
        <v/>
      </c>
      <c r="C21" s="11">
        <f>B12/((1+B8)^B7)</f>
        <v/>
      </c>
      <c r="D21" s="11">
        <f>C21*(B5/B6)</f>
        <v/>
      </c>
      <c r="E21" s="11">
        <f>D21-B5</f>
        <v/>
      </c>
    </row>
    <row r="22">
      <c r="A22" s="4" t="inlineStr">
        <is>
          <t>Base Case ($2B target)</t>
        </is>
      </c>
      <c r="B22" s="11">
        <f>B13</f>
        <v/>
      </c>
      <c r="C22" s="11">
        <f>B13/((1+B8)^B7)</f>
        <v/>
      </c>
      <c r="D22" s="11">
        <f>C22*(B5/B6)</f>
        <v/>
      </c>
      <c r="E22" s="11">
        <f>D22-B5</f>
        <v/>
      </c>
    </row>
    <row r="23">
      <c r="A23" s="4" t="inlineStr">
        <is>
          <t>Strong Exit ($5B, Tradeweb-tier)</t>
        </is>
      </c>
      <c r="B23" s="11">
        <f>B14</f>
        <v/>
      </c>
      <c r="C23" s="11">
        <f>B14/((1+B8)^B7)</f>
        <v/>
      </c>
      <c r="D23" s="11">
        <f>C23*(B5/B6)</f>
        <v/>
      </c>
      <c r="E23" s="11">
        <f>D23-B5</f>
        <v/>
      </c>
    </row>
    <row r="24">
      <c r="A24" s="4" t="inlineStr">
        <is>
          <t>Aggressive ($10B, AI premium)</t>
        </is>
      </c>
      <c r="B24" s="11">
        <f>B15</f>
        <v/>
      </c>
      <c r="C24" s="11">
        <f>B15/((1+B8)^B7)</f>
        <v/>
      </c>
      <c r="D24" s="11">
        <f>C24*(B5/B6)</f>
        <v/>
      </c>
      <c r="E24" s="11">
        <f>D24-B5</f>
        <v/>
      </c>
    </row>
    <row r="25">
      <c r="A25" s="4" t="inlineStr">
        <is>
          <t>Moonshot ($50B, platform play)</t>
        </is>
      </c>
      <c r="B25" s="11">
        <f>B16</f>
        <v/>
      </c>
      <c r="C25" s="11">
        <f>B16/((1+B8)^B7)</f>
        <v/>
      </c>
      <c r="D25" s="11">
        <f>C25*(B5/B6)</f>
        <v/>
      </c>
      <c r="E25" s="11">
        <f>D25-B5</f>
        <v/>
      </c>
    </row>
    <row r="28">
      <c r="A28" s="3" t="inlineStr">
        <is>
          <t>REVENUE-BASED VALUATION</t>
        </is>
      </c>
    </row>
    <row r="29">
      <c r="A29" s="4" t="inlineStr">
        <is>
          <t>Projected Annual Revenue at Exit ($)</t>
        </is>
      </c>
      <c r="B29" s="5" t="n">
        <v>100000000</v>
      </c>
    </row>
    <row r="30">
      <c r="A30" s="8" t="inlineStr">
        <is>
          <t>Revenue Multiple</t>
        </is>
      </c>
      <c r="B30" s="8" t="inlineStr">
        <is>
          <t>Implied Valuation ($)</t>
        </is>
      </c>
      <c r="C30" s="8" t="inlineStr">
        <is>
          <t>Return Multiple</t>
        </is>
      </c>
      <c r="D30" s="8" t="inlineStr">
        <is>
          <t>IRR (Annual)</t>
        </is>
      </c>
      <c r="E30" s="8" t="inlineStr">
        <is>
          <t>Your Proceeds ($)</t>
        </is>
      </c>
    </row>
    <row r="31">
      <c r="A31" s="4" t="inlineStr">
        <is>
          <t>7.4x (MarketAxess)</t>
        </is>
      </c>
      <c r="B31" s="11">
        <f>7.4*B29</f>
        <v/>
      </c>
      <c r="C31" s="9">
        <f>B31/B6</f>
        <v/>
      </c>
      <c r="D31" s="10">
        <f>(B31/B6)^(1/B7)-1</f>
        <v/>
      </c>
      <c r="E31" s="11">
        <f>B5*(B31/B6)</f>
        <v/>
      </c>
    </row>
    <row r="32">
      <c r="A32" s="4" t="inlineStr">
        <is>
          <t>10.5x (Tradeweb)</t>
        </is>
      </c>
      <c r="B32" s="11">
        <f>10.5*B29</f>
        <v/>
      </c>
      <c r="C32" s="9">
        <f>B32/B6</f>
        <v/>
      </c>
      <c r="D32" s="10">
        <f>(B32/B6)^(1/B7)-1</f>
        <v/>
      </c>
      <c r="E32" s="11">
        <f>B5*(B32/B6)</f>
        <v/>
      </c>
    </row>
    <row r="33">
      <c r="A33" s="4" t="inlineStr">
        <is>
          <t>15x (Growth AI Fintech)</t>
        </is>
      </c>
      <c r="B33" s="11">
        <f>15*B29</f>
        <v/>
      </c>
      <c r="C33" s="9">
        <f>B33/B6</f>
        <v/>
      </c>
      <c r="D33" s="10">
        <f>(B33/B6)^(1/B7)-1</f>
        <v/>
      </c>
      <c r="E33" s="11">
        <f>B5*(B33/B6)</f>
        <v/>
      </c>
    </row>
    <row r="34">
      <c r="A34" s="4" t="inlineStr">
        <is>
          <t>25x (Late-stage AI)</t>
        </is>
      </c>
      <c r="B34" s="11">
        <f>25*B29</f>
        <v/>
      </c>
      <c r="C34" s="9">
        <f>B34/B6</f>
        <v/>
      </c>
      <c r="D34" s="10">
        <f>(B34/B6)^(1/B7)-1</f>
        <v/>
      </c>
      <c r="E34" s="11">
        <f>B5*(B34/B6)</f>
        <v/>
      </c>
    </row>
    <row r="35">
      <c r="A35" s="4" t="inlineStr">
        <is>
          <t>47.7x (AI Infrastructure)</t>
        </is>
      </c>
      <c r="B35" s="11">
        <f>47.7*B29</f>
        <v/>
      </c>
      <c r="C35" s="9">
        <f>B35/B6</f>
        <v/>
      </c>
      <c r="D35" s="10">
        <f>(B35/B6)^(1/B7)-1</f>
        <v/>
      </c>
      <c r="E35" s="11">
        <f>B5*(B35/B6)</f>
        <v/>
      </c>
    </row>
    <row r="38">
      <c r="A38" s="3" t="inlineStr">
        <is>
          <t>DILUTION SENSITIVITY</t>
        </is>
      </c>
      <c r="B38" s="12" t="inlineStr">
        <is>
          <t>Assumes future funding rounds dilute your ownership</t>
        </is>
      </c>
    </row>
    <row r="39">
      <c r="A39" s="4" t="inlineStr">
        <is>
          <t>Expected Total Dilution (%)</t>
        </is>
      </c>
      <c r="B39" s="7" t="n">
        <v>0.5</v>
      </c>
    </row>
    <row r="40">
      <c r="A40" s="8" t="inlineStr">
        <is>
          <t>Scenario</t>
        </is>
      </c>
      <c r="B40" s="8" t="inlineStr">
        <is>
          <t>Exit Valuation ($)</t>
        </is>
      </c>
      <c r="C40" s="8" t="inlineStr">
        <is>
          <t>Post-Dilution Multiple</t>
        </is>
      </c>
      <c r="D40" s="8" t="inlineStr">
        <is>
          <t>Post-Dilution IRR</t>
        </is>
      </c>
      <c r="E40" s="8" t="inlineStr">
        <is>
          <t>Post-Dilution Proceeds ($)</t>
        </is>
      </c>
    </row>
    <row r="41">
      <c r="A41" s="4" t="inlineStr">
        <is>
          <t>Conservative ($1B exit)</t>
        </is>
      </c>
      <c r="B41" s="11">
        <f>B12</f>
        <v/>
      </c>
      <c r="C41" s="9">
        <f>(B12/B6)*(1-B39)</f>
        <v/>
      </c>
      <c r="D41" s="10">
        <f>((B12/B6)*(1-B39))^(1/B7)-1</f>
        <v/>
      </c>
      <c r="E41" s="11">
        <f>B5*(B12/B6)*(1-B39)</f>
        <v/>
      </c>
    </row>
    <row r="42">
      <c r="A42" s="4" t="inlineStr">
        <is>
          <t>Base Case ($2B target)</t>
        </is>
      </c>
      <c r="B42" s="11">
        <f>B13</f>
        <v/>
      </c>
      <c r="C42" s="9">
        <f>(B13/B6)*(1-B39)</f>
        <v/>
      </c>
      <c r="D42" s="10">
        <f>((B13/B6)*(1-B39))^(1/B7)-1</f>
        <v/>
      </c>
      <c r="E42" s="11">
        <f>B5*(B13/B6)*(1-B39)</f>
        <v/>
      </c>
    </row>
    <row r="43">
      <c r="A43" s="4" t="inlineStr">
        <is>
          <t>Strong Exit ($5B, Tradeweb-tier)</t>
        </is>
      </c>
      <c r="B43" s="11">
        <f>B14</f>
        <v/>
      </c>
      <c r="C43" s="9">
        <f>(B14/B6)*(1-B39)</f>
        <v/>
      </c>
      <c r="D43" s="10">
        <f>((B14/B6)*(1-B39))^(1/B7)-1</f>
        <v/>
      </c>
      <c r="E43" s="11">
        <f>B5*(B14/B6)*(1-B39)</f>
        <v/>
      </c>
    </row>
    <row r="44">
      <c r="A44" s="4" t="inlineStr">
        <is>
          <t>Aggressive ($10B, AI premium)</t>
        </is>
      </c>
      <c r="B44" s="11">
        <f>B15</f>
        <v/>
      </c>
      <c r="C44" s="9">
        <f>(B15/B6)*(1-B39)</f>
        <v/>
      </c>
      <c r="D44" s="10">
        <f>((B15/B6)*(1-B39))^(1/B7)-1</f>
        <v/>
      </c>
      <c r="E44" s="11">
        <f>B5*(B15/B6)*(1-B39)</f>
        <v/>
      </c>
    </row>
    <row r="45">
      <c r="A45" s="4" t="inlineStr">
        <is>
          <t>Moonshot ($50B, platform play)</t>
        </is>
      </c>
      <c r="B45" s="11">
        <f>B16</f>
        <v/>
      </c>
      <c r="C45" s="9">
        <f>(B16/B6)*(1-B39)</f>
        <v/>
      </c>
      <c r="D45" s="10">
        <f>((B16/B6)*(1-B39))^(1/B7)-1</f>
        <v/>
      </c>
      <c r="E45" s="11">
        <f>B5*(B16/B6)*(1-B39)</f>
        <v/>
      </c>
    </row>
  </sheetData>
  <mergeCells count="4">
    <mergeCell ref="A1:E1"/>
    <mergeCell ref="A2:E2"/>
    <mergeCell ref="B19:E19"/>
    <mergeCell ref="B38:E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5B6"/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18" customWidth="1" min="4" max="4"/>
    <col width="30" customWidth="1" min="5" max="5"/>
  </cols>
  <sheetData>
    <row r="1">
      <c r="A1" s="13" t="inlineStr">
        <is>
          <t>Comparable Company Reference Data</t>
        </is>
      </c>
    </row>
    <row r="3">
      <c r="A3" s="8" t="inlineStr">
        <is>
          <t>Company</t>
        </is>
      </c>
      <c r="B3" s="8" t="inlineStr">
        <is>
          <t>Valuation ($)</t>
        </is>
      </c>
      <c r="C3" s="8" t="inlineStr">
        <is>
          <t>Revenue ($)</t>
        </is>
      </c>
      <c r="D3" s="8" t="inlineStr">
        <is>
          <t>Revenue Multiple</t>
        </is>
      </c>
      <c r="E3" s="8" t="inlineStr">
        <is>
          <t>Notes</t>
        </is>
      </c>
    </row>
    <row r="4">
      <c r="A4" s="4" t="inlineStr">
        <is>
          <t>Tradeweb (TW)</t>
        </is>
      </c>
      <c r="B4" s="14" t="n">
        <v>22000000000</v>
      </c>
      <c r="C4" s="14" t="n">
        <v>2100000000</v>
      </c>
      <c r="D4" s="15">
        <f>B4/C4</f>
        <v/>
      </c>
      <c r="E4" s="4" t="inlineStr">
        <is>
          <t>Nasdaq; 26th consecutive record year</t>
        </is>
      </c>
    </row>
    <row r="5">
      <c r="A5" s="4" t="inlineStr">
        <is>
          <t>MarketAxess (MKTX)</t>
        </is>
      </c>
      <c r="B5" s="14" t="n">
        <v>6300000000</v>
      </c>
      <c r="C5" s="14" t="n">
        <v>846000000</v>
      </c>
      <c r="D5" s="15">
        <f>B5/C5</f>
        <v/>
      </c>
      <c r="E5" s="4" t="inlineStr">
        <is>
          <t>Record revenue FY2025</t>
        </is>
      </c>
    </row>
    <row r="6">
      <c r="A6" s="4" t="inlineStr">
        <is>
          <t>Trumid (private)</t>
        </is>
      </c>
      <c r="B6" s="14" t="n">
        <v>2400000000</v>
      </c>
      <c r="C6" s="4" t="inlineStr">
        <is>
          <t>N/A</t>
        </is>
      </c>
      <c r="D6" s="4" t="inlineStr">
        <is>
          <t>—</t>
        </is>
      </c>
      <c r="E6" s="4" t="inlineStr">
        <is>
          <t>$722M total funding; Series D Oct 2021</t>
        </is>
      </c>
    </row>
    <row r="7">
      <c r="A7" s="4" t="inlineStr">
        <is>
          <t>Bloomberg LP</t>
        </is>
      </c>
      <c r="B7" s="4" t="inlineStr">
        <is>
          <t>N/A</t>
        </is>
      </c>
      <c r="C7" s="14" t="n">
        <v>14900000000</v>
      </c>
      <c r="D7" s="4" t="inlineStr">
        <is>
          <t>—</t>
        </is>
      </c>
      <c r="E7" s="4" t="inlineStr">
        <is>
          <t>Estimated; private</t>
        </is>
      </c>
    </row>
    <row r="8">
      <c r="A8" s="4" t="inlineStr">
        <is>
          <t>ICE Data Services</t>
        </is>
      </c>
      <c r="B8" s="4" t="inlineStr">
        <is>
          <t>N/A</t>
        </is>
      </c>
      <c r="C8" s="14" t="n">
        <v>9300000000</v>
      </c>
      <c r="D8" s="4" t="inlineStr">
        <is>
          <t>—</t>
        </is>
      </c>
      <c r="E8" s="4" t="inlineStr">
        <is>
          <t>$2.8B net income FY2024</t>
        </is>
      </c>
    </row>
    <row r="9">
      <c r="A9" s="4" t="inlineStr">
        <is>
          <t>SSI (pre-revenue AI)</t>
        </is>
      </c>
      <c r="B9" s="14" t="n">
        <v>32000000000</v>
      </c>
      <c r="C9" s="14" t="n">
        <v>0</v>
      </c>
      <c r="D9" s="4" t="inlineStr">
        <is>
          <t>—</t>
        </is>
      </c>
      <c r="E9" s="4" t="inlineStr">
        <is>
          <t>~20 employees; $2B raised</t>
        </is>
      </c>
    </row>
    <row r="10">
      <c r="A10" s="4" t="inlineStr">
        <is>
          <t>Databricks</t>
        </is>
      </c>
      <c r="B10" s="14" t="n">
        <v>62000000000</v>
      </c>
      <c r="C10" s="14" t="n">
        <v>2400000000</v>
      </c>
      <c r="D10" s="15">
        <f>B10/C10</f>
        <v/>
      </c>
      <c r="E10" s="4" t="inlineStr">
        <is>
          <t>$10B Series L Dec 2024</t>
        </is>
      </c>
    </row>
    <row r="11">
      <c r="A11" s="4" t="inlineStr">
        <is>
          <t>xAI</t>
        </is>
      </c>
      <c r="B11" s="14" t="n">
        <v>230000000000</v>
      </c>
      <c r="C11" s="4" t="inlineStr">
        <is>
          <t>N/A</t>
        </is>
      </c>
      <c r="D11" s="4" t="inlineStr">
        <is>
          <t>—</t>
        </is>
      </c>
      <c r="E11" s="4" t="inlineStr">
        <is>
          <t>$20B Series E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548235"/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45" customWidth="1" min="1" max="1"/>
    <col width="25" customWidth="1" min="2" max="2"/>
    <col width="30" customWidth="1" min="3" max="3"/>
  </cols>
  <sheetData>
    <row r="1">
      <c r="A1" s="13" t="inlineStr">
        <is>
          <t>Market Data Reference</t>
        </is>
      </c>
    </row>
    <row r="3">
      <c r="A3" s="8" t="inlineStr">
        <is>
          <t>Metric</t>
        </is>
      </c>
      <c r="B3" s="8" t="inlineStr">
        <is>
          <t>Value</t>
        </is>
      </c>
      <c r="C3" s="8" t="inlineStr">
        <is>
          <t>Source</t>
        </is>
      </c>
    </row>
    <row r="4">
      <c r="A4" s="4" t="inlineStr">
        <is>
          <t>Global FI Outstanding</t>
        </is>
      </c>
      <c r="B4" s="4" t="inlineStr">
        <is>
          <t>$145.1 trillion</t>
        </is>
      </c>
      <c r="C4" s="4" t="inlineStr">
        <is>
          <t>SIFMA 2024</t>
        </is>
      </c>
    </row>
    <row r="5">
      <c r="A5" s="4" t="inlineStr">
        <is>
          <t>U.S. FI Outstanding</t>
        </is>
      </c>
      <c r="B5" s="4" t="inlineStr">
        <is>
          <t>$58.2 trillion</t>
        </is>
      </c>
      <c r="C5" s="4" t="inlineStr">
        <is>
          <t>SIFMA 2024</t>
        </is>
      </c>
    </row>
    <row r="6">
      <c r="A6" s="4" t="inlineStr">
        <is>
          <t>U.S. Corporate Bonds Outstanding</t>
        </is>
      </c>
      <c r="B6" s="4" t="inlineStr">
        <is>
          <t>$11.5 trillion</t>
        </is>
      </c>
      <c r="C6" s="4" t="inlineStr">
        <is>
          <t>SIFMA Q3 2025</t>
        </is>
      </c>
    </row>
    <row r="7">
      <c r="A7" s="4" t="inlineStr">
        <is>
          <t>U.S. Corporate Bond Issuance (2024)</t>
        </is>
      </c>
      <c r="B7" s="4" t="inlineStr">
        <is>
          <t>$2.0 trillion</t>
        </is>
      </c>
      <c r="C7" s="4" t="inlineStr">
        <is>
          <t>SIFMA 2025 Factbook</t>
        </is>
      </c>
    </row>
    <row r="8">
      <c r="A8" s="4" t="inlineStr">
        <is>
          <t>Electronic Trading Penetration (IG+HY)</t>
        </is>
      </c>
      <c r="B8" s="4" t="inlineStr">
        <is>
          <t>43%</t>
        </is>
      </c>
      <c r="C8" s="4" t="inlineStr">
        <is>
          <t>Coalition Greenwich 2024</t>
        </is>
      </c>
    </row>
    <row r="9">
      <c r="A9" s="4" t="inlineStr">
        <is>
          <t>Investment Grade Electronic</t>
        </is>
      </c>
      <c r="B9" s="4" t="inlineStr">
        <is>
          <t>~50%</t>
        </is>
      </c>
      <c r="C9" s="4" t="inlineStr">
        <is>
          <t>Coalition Greenwich</t>
        </is>
      </c>
    </row>
    <row r="10">
      <c r="A10" s="4" t="inlineStr">
        <is>
          <t>High Yield Electronic</t>
        </is>
      </c>
      <c r="B10" s="4" t="inlineStr">
        <is>
          <t>~33%</t>
        </is>
      </c>
      <c r="C10" s="4" t="inlineStr">
        <is>
          <t>Coalition Greenwich</t>
        </is>
      </c>
    </row>
    <row r="11">
      <c r="A11" s="4" t="inlineStr">
        <is>
          <t>Portfolio Trading ADNV Growth</t>
        </is>
      </c>
      <c r="B11" s="4" t="inlineStr">
        <is>
          <t>+76% YoY</t>
        </is>
      </c>
      <c r="C11" s="4" t="inlineStr">
        <is>
          <t>Coalition Greenwich</t>
        </is>
      </c>
    </row>
    <row r="12">
      <c r="A12" s="4" t="inlineStr">
        <is>
          <t>AI VC Funding (2025)</t>
        </is>
      </c>
      <c r="B12" s="4" t="inlineStr">
        <is>
          <t>$203 billion</t>
        </is>
      </c>
      <c r="C12" s="4" t="inlineStr">
        <is>
          <t>Crunchbase</t>
        </is>
      </c>
    </row>
    <row r="13">
      <c r="A13" s="4" t="inlineStr">
        <is>
          <t>AI Share of All VC (2025)</t>
        </is>
      </c>
      <c r="B13" s="4" t="inlineStr">
        <is>
          <t>&gt;50%</t>
        </is>
      </c>
      <c r="C13" s="4" t="inlineStr">
        <is>
          <t>Bloomberg Oct 2025</t>
        </is>
      </c>
    </row>
    <row r="14">
      <c r="A14" s="4" t="inlineStr">
        <is>
          <t>New Unicorns That Are AI (2024)</t>
        </is>
      </c>
      <c r="B14" s="4" t="inlineStr">
        <is>
          <t>44%</t>
        </is>
      </c>
      <c r="C14" s="4" t="inlineStr">
        <is>
          <t>CB Insights</t>
        </is>
      </c>
    </row>
    <row r="15">
      <c r="A15" s="4" t="inlineStr">
        <is>
          <t>AI Infrastructure Revenue Multiple (median)</t>
        </is>
      </c>
      <c r="B15" s="4" t="inlineStr">
        <is>
          <t>47.7x</t>
        </is>
      </c>
      <c r="C15" s="4" t="inlineStr">
        <is>
          <t>Finro Dec 2024</t>
        </is>
      </c>
    </row>
    <row r="16">
      <c r="A16" s="4" t="inlineStr">
        <is>
          <t>AI Vertical SaaS Multiple</t>
        </is>
      </c>
      <c r="B16" s="4" t="inlineStr">
        <is>
          <t>8x+</t>
        </is>
      </c>
      <c r="C16" s="4" t="inlineStr">
        <is>
          <t>SaaS Group Aug 2025</t>
        </is>
      </c>
    </row>
    <row r="17">
      <c r="A17" s="4" t="inlineStr">
        <is>
          <t>Global Corporate Bonds CAGR to 2030</t>
        </is>
      </c>
      <c r="B17" s="4" t="inlineStr">
        <is>
          <t>8.5%</t>
        </is>
      </c>
      <c r="C17" s="4" t="inlineStr">
        <is>
          <t>Mordor Intelligence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2026-02-21T20:47:16Z</dcterms:created>
  <dcterms:modified xmlns:dcterms="http://purl.org/dc/terms/" xmlns:xsi="http://www.w3.org/2001/XMLSchema-instance" xsi:type="dcterms:W3CDTF">2026-02-21T20:47:16Z</dcterms:modified>
</cp:coreProperties>
</file>